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60" windowWidth="9720" windowHeight="4380" activeTab="1"/>
  </bookViews>
  <sheets>
    <sheet name="пр 1" sheetId="1" r:id="rId1"/>
    <sheet name="пр 2" sheetId="2" r:id="rId2"/>
    <sheet name="пр 3" sheetId="3" r:id="rId3"/>
    <sheet name="Лист1" sheetId="4" r:id="rId4"/>
  </sheets>
  <externalReferences>
    <externalReference r:id="rId7"/>
    <externalReference r:id="rId8"/>
    <externalReference r:id="rId9"/>
  </externalReferences>
  <definedNames>
    <definedName name="_xlnm.Print_Titles" localSheetId="0">'пр 1'!$6:$7</definedName>
    <definedName name="_xlnm.Print_Titles" localSheetId="1">'пр 2'!$7:$9</definedName>
    <definedName name="_xlnm.Print_Area" localSheetId="2">'пр 3'!$A$1:$I$11</definedName>
    <definedName name="стокиобъем11">#REF!</definedName>
    <definedName name="стокиобъем12">#REF!</definedName>
    <definedName name="стокитариф11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<sst xmlns="http://schemas.openxmlformats.org/spreadsheetml/2006/main" count="124" uniqueCount="97">
  <si>
    <t>Наименование показателей</t>
  </si>
  <si>
    <t>1.1.</t>
  </si>
  <si>
    <t>1.2.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</si>
  <si>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</si>
  <si>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</si>
  <si>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</si>
  <si>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</si>
  <si>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</si>
  <si>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</si>
  <si>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Организация</t>
  </si>
  <si>
    <t xml:space="preserve">Расходы, учтенные и неучтенные при расчете тарифа   </t>
  </si>
  <si>
    <t>Показатель (группы потребителей)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</si>
  <si>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</si>
  <si>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</si>
  <si>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</si>
  <si>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к  протоколу</t>
  </si>
  <si>
    <t>2014 г.</t>
  </si>
  <si>
    <t>2015 г.</t>
  </si>
  <si>
    <t>Мощность полигона по захоронению ТБО</t>
  </si>
  <si>
    <t>Мощность объектов по утилизации ТБО</t>
  </si>
  <si>
    <t>Количество обслуживаемого населения</t>
  </si>
  <si>
    <t>2014 год</t>
  </si>
  <si>
    <t>2016 год</t>
  </si>
  <si>
    <t>2015 год</t>
  </si>
  <si>
    <t>Расходы на сырье и материалы</t>
  </si>
  <si>
    <t>к экспертному закл.</t>
  </si>
  <si>
    <t>Тарифы на услуги по утилизации (захоронению) твердых бытовых отходов</t>
  </si>
  <si>
    <t>01.01.2014 - 30.06.2014</t>
  </si>
  <si>
    <t>01.07.2014 - 31.12.2014</t>
  </si>
  <si>
    <t>01.01.2015 -30.06.2015</t>
  </si>
  <si>
    <t>01.07.2015 - 31.12.2015</t>
  </si>
  <si>
    <t>01.01.2016 -30.06.2016</t>
  </si>
  <si>
    <t>01.07.2016 - 31.12.2016</t>
  </si>
  <si>
    <t>1.</t>
  </si>
  <si>
    <t>2.</t>
  </si>
  <si>
    <t>Основные технико-экономические показатели</t>
  </si>
  <si>
    <t xml:space="preserve">Величина показателя </t>
  </si>
  <si>
    <t>2016 г.</t>
  </si>
  <si>
    <t>Объем реализации товаров и услуг, в том числе по потребителям:</t>
  </si>
  <si>
    <t>тыс. м3</t>
  </si>
  <si>
    <t>населению</t>
  </si>
  <si>
    <t>бюджетным потребителям</t>
  </si>
  <si>
    <t>1.3.</t>
  </si>
  <si>
    <t>прочим потребителям</t>
  </si>
  <si>
    <t>человек</t>
  </si>
  <si>
    <t>Расходы на оплату труда основного персонала</t>
  </si>
  <si>
    <t>Отчисления на социальные нужды</t>
  </si>
  <si>
    <t>Амортизация и аренда основных средств и нематериальных активов</t>
  </si>
  <si>
    <t>Ремонт и техническое обслуживание, в т.ч.</t>
  </si>
  <si>
    <t>расходы на оплату труда ремонтного персонала</t>
  </si>
  <si>
    <t>отчисления на социальные нужды</t>
  </si>
  <si>
    <t>расходы на оплату труда общепроизводственного персонала</t>
  </si>
  <si>
    <t>расходы на оплату труда общехозяйственного персонала</t>
  </si>
  <si>
    <t>численность основного персонала, чел.</t>
  </si>
  <si>
    <t>2.1.</t>
  </si>
  <si>
    <t>5.3.</t>
  </si>
  <si>
    <t>общепроизводственные (цеховые) расходы, в т.ч.</t>
  </si>
  <si>
    <t>общехозяйственные (управленческие) расходы, в т.ч.</t>
  </si>
  <si>
    <t>Прочие расходы, связанные с утилизацией (захоронением) отходов, в т. ч.</t>
  </si>
  <si>
    <t>Приложение № 1
к экспертному заключению 
по делу № 157-13в</t>
  </si>
  <si>
    <t>муниципального предприятия «Краснотуранское районное многоотраслевое производственное предприятие жилищно-коммунального хозяйства» (Краснотуранский район, с. Краснотуранск, ИНН 2422000884)</t>
  </si>
  <si>
    <t>Приложение № 2                                           к экспертному заключению по делу 
№ 157-13в</t>
  </si>
  <si>
    <t>Топливо и ГСМ</t>
  </si>
  <si>
    <t>Транспортный налог</t>
  </si>
  <si>
    <t>Плата за размещение отходов</t>
  </si>
  <si>
    <t>прочие общепроизводственные (цеховые) расходы</t>
  </si>
  <si>
    <t>прочие общехозяйственные (управленческие) расходы</t>
  </si>
  <si>
    <t>Приложение № 3                                           к экспертному заключению по делу № 157-13в</t>
  </si>
  <si>
    <t>Тарифы на услуги по утилизации (захоронению) твердых бытовых отходов для потребителей муниципального предприятия «Краснотуранское районное многоотраслевое производственное предприятие жилищно-коммунального хозяйства»  (Краснотуранский район, с. Краснотуранск, ИНН 2422000884)</t>
  </si>
  <si>
    <t>Всего 2014-2016 годы</t>
  </si>
  <si>
    <t>Расходы, связанные с реализацией товаров (услуг)</t>
  </si>
  <si>
    <t>в том числе:</t>
  </si>
  <si>
    <t>1.2.1.</t>
  </si>
  <si>
    <t>1.4.</t>
  </si>
  <si>
    <t>1.5.</t>
  </si>
  <si>
    <t>1.5.1.</t>
  </si>
  <si>
    <t>1.5.2.</t>
  </si>
  <si>
    <t>расходы на ремонт основных средств</t>
  </si>
  <si>
    <t>1.6.</t>
  </si>
  <si>
    <t>1.6.1.</t>
  </si>
  <si>
    <t>1.6.2.</t>
  </si>
  <si>
    <t>1.6.3.</t>
  </si>
  <si>
    <t>1.7.</t>
  </si>
  <si>
    <t>1.7.1.</t>
  </si>
  <si>
    <t>1.7.2.</t>
  </si>
  <si>
    <t>1.7.3.</t>
  </si>
  <si>
    <t>1.8.</t>
  </si>
  <si>
    <t>1.8.1.</t>
  </si>
  <si>
    <t>1.8.2.</t>
  </si>
  <si>
    <t>1.8.3.</t>
  </si>
  <si>
    <t>Итого расходов, связанных с производством и реализацией</t>
  </si>
  <si>
    <t>Внереализационные расходы</t>
  </si>
  <si>
    <t>Прочие экономически обоснованные расходы, относимые на прибыль после налогообложения</t>
  </si>
  <si>
    <t>Налог на прибыль</t>
  </si>
  <si>
    <t>Итого внереализационных расходов</t>
  </si>
  <si>
    <t>3.</t>
  </si>
  <si>
    <t>Объем финансовых потребностей по реализации производственной программы  организации коммунального комплекса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</si>
</sst>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5" fillId="0" borderId="0" xfId="58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7" fillId="0" borderId="0" xfId="58" applyFont="1" applyFill="1" applyAlignment="1">
      <alignment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left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1" xfId="53" applyNumberFormat="1" applyFont="1" applyBorder="1" applyAlignment="1">
      <alignment horizontal="center" vertical="center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5" fillId="0" borderId="10" xfId="57" applyFont="1" applyBorder="1" applyAlignment="1">
      <alignment vertical="center" wrapText="1"/>
      <protection/>
    </xf>
    <xf numFmtId="0" fontId="45" fillId="0" borderId="10" xfId="57" applyFont="1" applyBorder="1" applyAlignment="1">
      <alignment horizontal="center" vertical="center" wrapText="1"/>
      <protection/>
    </xf>
    <xf numFmtId="0" fontId="46" fillId="0" borderId="0" xfId="57" applyFont="1">
      <alignment/>
      <protection/>
    </xf>
    <xf numFmtId="0" fontId="47" fillId="0" borderId="0" xfId="57" applyFont="1" applyAlignment="1">
      <alignment horizontal="left" vertical="center"/>
      <protection/>
    </xf>
    <xf numFmtId="0" fontId="47" fillId="0" borderId="0" xfId="57" applyFont="1" applyAlignment="1">
      <alignment vertical="center"/>
      <protection/>
    </xf>
    <xf numFmtId="0" fontId="47" fillId="0" borderId="0" xfId="57" applyFont="1" applyAlignment="1">
      <alignment vertical="center" wrapText="1"/>
      <protection/>
    </xf>
    <xf numFmtId="0" fontId="46" fillId="0" borderId="0" xfId="57" applyFont="1" applyAlignment="1">
      <alignment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48" fillId="0" borderId="10" xfId="57" applyFont="1" applyBorder="1" applyAlignment="1">
      <alignment horizontal="center" vertical="center" wrapText="1"/>
      <protection/>
    </xf>
    <xf numFmtId="0" fontId="48" fillId="0" borderId="10" xfId="57" applyFont="1" applyBorder="1" applyAlignment="1">
      <alignment wrapText="1"/>
      <protection/>
    </xf>
    <xf numFmtId="2" fontId="1" fillId="0" borderId="10" xfId="57" applyNumberFormat="1" applyFont="1" applyFill="1" applyBorder="1" applyAlignment="1">
      <alignment horizontal="center" vertical="center" wrapText="1"/>
      <protection/>
    </xf>
    <xf numFmtId="2" fontId="48" fillId="0" borderId="10" xfId="57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2" fontId="48" fillId="0" borderId="10" xfId="57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left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0" fillId="0" borderId="0" xfId="0" applyAlignment="1">
      <alignment/>
    </xf>
    <xf numFmtId="0" fontId="49" fillId="0" borderId="0" xfId="5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47" fillId="0" borderId="0" xfId="57" applyFont="1" applyAlignment="1">
      <alignment horizontal="center" vertical="center" wrapText="1"/>
      <protection/>
    </xf>
    <xf numFmtId="0" fontId="45" fillId="0" borderId="10" xfId="57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/>
      <protection/>
    </xf>
    <xf numFmtId="0" fontId="5" fillId="0" borderId="10" xfId="58" applyFont="1" applyBorder="1">
      <alignment/>
      <protection/>
    </xf>
    <xf numFmtId="0" fontId="5" fillId="0" borderId="11" xfId="58" applyFont="1" applyBorder="1" applyAlignment="1">
      <alignment horizontal="center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wrapText="1"/>
      <protection/>
    </xf>
    <xf numFmtId="4" fontId="5" fillId="0" borderId="10" xfId="58" applyNumberFormat="1" applyFont="1" applyBorder="1" applyAlignment="1">
      <alignment horizontal="center" vertical="center"/>
      <protection/>
    </xf>
    <xf numFmtId="0" fontId="5" fillId="0" borderId="10" xfId="58" applyFont="1" applyBorder="1" applyAlignment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Экспертное заключение ООО Типтур Водоотведение (приложения 1-7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1;&#1054;%20&#1050;&#1088;&#1072;&#1089;&#1085;&#1086;&#1090;&#1091;&#1088;&#1072;&#1085;&#1089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veryaskina\&#1056;&#1072;&#1073;&#1086;&#1095;&#1080;&#1081;%20&#1089;&#1090;&#1086;&#1083;\&#1056;&#1072;&#1089;&#1095;&#1077;&#1090;%20&#1058;&#1041;&#1054;%20&#1082;%20&#1087;&#1088;&#1072;&#1074;&#1083;&#1077;&#1085;&#1080;&#1102;%20&#1085;&#1072;%20&#1079;&#1072;&#1074;&#1090;&#1088;&#1072;\&#1058;&#1041;&#1054;%202014-2016%20&#1075;&#1075;.%20&#1050;&#1088;&#1072;&#1089;&#1085;&#1086;&#1090;&#1091;&#1088;&#1072;&#1085;&#1089;&#1082;&#1086;&#1077;%20&#1056;&#1052;&#1055;&#1055;%20&#1046;&#1050;&#1061;%20&#1050;&#1088;&#1072;&#1089;&#1085;&#1086;&#1090;&#1091;&#1088;&#1072;&#1085;&#1089;&#1082;&#1080;&#1081;%20&#1088;&#1072;&#1081;&#1086;&#1085;\&#1050;&#1088;&#1072;&#1089;&#1085;&#1086;&#1090;&#1091;&#1088;&#1072;&#1085;&#1089;&#1082;&#1086;&#1077;%20&#1056;&#1052;&#1055;&#1055;%20&#1046;&#1050;&#1061;%20&#1058;&#1041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БО"/>
      <sheetName val="Заработная плата"/>
      <sheetName val="Технология"/>
      <sheetName val="Расчет ГСМ"/>
      <sheetName val="Прочие в цеховых"/>
      <sheetName val="Общеэкспл"/>
    </sheetNames>
    <sheetDataSet>
      <sheetData sheetId="0">
        <row r="11">
          <cell r="D11">
            <v>128.23</v>
          </cell>
          <cell r="E11">
            <v>134.26</v>
          </cell>
          <cell r="F11">
            <v>140.57</v>
          </cell>
          <cell r="G11">
            <v>40.207830623999996</v>
          </cell>
          <cell r="H11">
            <v>42.74</v>
          </cell>
          <cell r="I11">
            <v>42.74</v>
          </cell>
          <cell r="J11">
            <v>44.7487867008</v>
          </cell>
          <cell r="K11">
            <v>44.7487867008</v>
          </cell>
          <cell r="L11">
            <v>46.851979675737596</v>
          </cell>
        </row>
        <row r="16">
          <cell r="D16">
            <v>38.73</v>
          </cell>
          <cell r="E16">
            <v>40.55</v>
          </cell>
          <cell r="F16">
            <v>42.46</v>
          </cell>
          <cell r="G16">
            <v>12.14</v>
          </cell>
          <cell r="H16">
            <v>12.91</v>
          </cell>
          <cell r="I16">
            <v>12.91</v>
          </cell>
          <cell r="J16">
            <v>13.51</v>
          </cell>
          <cell r="K16">
            <v>13.51</v>
          </cell>
          <cell r="L16">
            <v>14.15</v>
          </cell>
        </row>
        <row r="18">
          <cell r="D18">
            <v>347.5</v>
          </cell>
          <cell r="E18">
            <v>363.83</v>
          </cell>
          <cell r="F18">
            <v>380.93</v>
          </cell>
        </row>
        <row r="19">
          <cell r="D19">
            <v>347.5</v>
          </cell>
        </row>
        <row r="21">
          <cell r="D21">
            <v>20.6</v>
          </cell>
          <cell r="E21">
            <v>21.57</v>
          </cell>
          <cell r="F21">
            <v>22.58</v>
          </cell>
        </row>
        <row r="22">
          <cell r="D22">
            <v>28.24</v>
          </cell>
          <cell r="E22">
            <v>29.57</v>
          </cell>
          <cell r="F22">
            <v>30.96</v>
          </cell>
          <cell r="G22">
            <v>10.051957656000003</v>
          </cell>
          <cell r="H22">
            <v>10.6850016</v>
          </cell>
          <cell r="I22">
            <v>10.6850016</v>
          </cell>
          <cell r="J22">
            <v>11.1871966752</v>
          </cell>
          <cell r="K22">
            <v>11.1871966752</v>
          </cell>
          <cell r="L22">
            <v>11.712994918934399</v>
          </cell>
        </row>
        <row r="27">
          <cell r="D27">
            <v>8.53</v>
          </cell>
          <cell r="E27">
            <v>8.93</v>
          </cell>
          <cell r="F27">
            <v>9.35</v>
          </cell>
          <cell r="G27">
            <v>3.04</v>
          </cell>
          <cell r="H27">
            <v>3.23</v>
          </cell>
          <cell r="I27">
            <v>3.23</v>
          </cell>
          <cell r="K27">
            <v>3.38</v>
          </cell>
          <cell r="L27">
            <v>3.54</v>
          </cell>
        </row>
        <row r="28">
          <cell r="D28">
            <v>301.46</v>
          </cell>
          <cell r="E28">
            <v>315.63</v>
          </cell>
          <cell r="F28">
            <v>330.46</v>
          </cell>
          <cell r="G28">
            <v>134.56</v>
          </cell>
          <cell r="H28">
            <v>138.595</v>
          </cell>
          <cell r="I28">
            <v>138.595</v>
          </cell>
          <cell r="J28">
            <v>145.12</v>
          </cell>
          <cell r="K28">
            <v>145.12</v>
          </cell>
          <cell r="L28">
            <v>151.94</v>
          </cell>
        </row>
        <row r="30">
          <cell r="D30">
            <v>1.19</v>
          </cell>
          <cell r="E30">
            <v>1.2459299999999998</v>
          </cell>
          <cell r="F30">
            <v>1.3044887099999996</v>
          </cell>
          <cell r="G30">
            <v>0.6</v>
          </cell>
          <cell r="H30">
            <v>0.6</v>
          </cell>
          <cell r="I30">
            <v>0.6</v>
          </cell>
          <cell r="J30">
            <v>0.6</v>
          </cell>
          <cell r="K30">
            <v>0.6</v>
          </cell>
          <cell r="L30">
            <v>0.6</v>
          </cell>
        </row>
        <row r="31">
          <cell r="D31">
            <v>519.66</v>
          </cell>
          <cell r="E31">
            <v>544.0840199999999</v>
          </cell>
          <cell r="F31">
            <v>569.6559689399999</v>
          </cell>
          <cell r="G31">
            <v>9.09</v>
          </cell>
          <cell r="H31">
            <v>9.09</v>
          </cell>
          <cell r="I31">
            <v>9.09</v>
          </cell>
          <cell r="J31">
            <v>9.09</v>
          </cell>
          <cell r="K31">
            <v>9.09</v>
          </cell>
          <cell r="L31">
            <v>9.09</v>
          </cell>
        </row>
        <row r="34">
          <cell r="D34">
            <v>942.94</v>
          </cell>
          <cell r="E34">
            <v>987.26</v>
          </cell>
          <cell r="F34">
            <v>1033.66</v>
          </cell>
          <cell r="G34">
            <v>332.84628000000004</v>
          </cell>
          <cell r="H34">
            <v>353.808</v>
          </cell>
          <cell r="I34">
            <v>353.808</v>
          </cell>
          <cell r="J34">
            <v>370.43697599999996</v>
          </cell>
          <cell r="K34">
            <v>370.43697599999996</v>
          </cell>
          <cell r="L34">
            <v>387.8475138719999</v>
          </cell>
        </row>
        <row r="38">
          <cell r="D38">
            <v>284.77</v>
          </cell>
          <cell r="E38">
            <v>298.15</v>
          </cell>
          <cell r="F38">
            <v>312.17</v>
          </cell>
          <cell r="G38">
            <v>100.52</v>
          </cell>
          <cell r="H38">
            <v>106.85</v>
          </cell>
          <cell r="I38">
            <v>106.85</v>
          </cell>
          <cell r="J38">
            <v>111.87</v>
          </cell>
          <cell r="K38">
            <v>111.87</v>
          </cell>
          <cell r="L38">
            <v>117.13</v>
          </cell>
        </row>
        <row r="39">
          <cell r="D39">
            <v>269.32</v>
          </cell>
          <cell r="E39">
            <v>281.98</v>
          </cell>
          <cell r="F39">
            <v>295.23</v>
          </cell>
          <cell r="G39">
            <v>35.61</v>
          </cell>
          <cell r="H39">
            <v>46.79</v>
          </cell>
          <cell r="I39">
            <v>46.79</v>
          </cell>
          <cell r="J39">
            <v>52.46</v>
          </cell>
        </row>
        <row r="46">
          <cell r="D46">
            <v>48.12</v>
          </cell>
          <cell r="E46">
            <v>50.38</v>
          </cell>
          <cell r="F46">
            <v>52.75</v>
          </cell>
          <cell r="G46">
            <v>19.3</v>
          </cell>
          <cell r="H46">
            <v>20.52</v>
          </cell>
          <cell r="I46">
            <v>20.52</v>
          </cell>
          <cell r="J46">
            <v>21.48</v>
          </cell>
          <cell r="K46">
            <v>21.48</v>
          </cell>
          <cell r="L46">
            <v>22.489559999999997</v>
          </cell>
        </row>
        <row r="49">
          <cell r="D49">
            <v>14.53</v>
          </cell>
          <cell r="E49">
            <v>15.21</v>
          </cell>
          <cell r="F49">
            <v>15.93</v>
          </cell>
          <cell r="G49">
            <v>5.83</v>
          </cell>
          <cell r="H49">
            <v>6.2</v>
          </cell>
          <cell r="I49">
            <v>6.2</v>
          </cell>
          <cell r="J49">
            <v>6.49</v>
          </cell>
          <cell r="K49">
            <v>6.49</v>
          </cell>
          <cell r="L49">
            <v>6.79</v>
          </cell>
        </row>
        <row r="50">
          <cell r="D50">
            <v>20.98</v>
          </cell>
          <cell r="E50">
            <v>21.96</v>
          </cell>
          <cell r="F50">
            <v>22.99</v>
          </cell>
          <cell r="G50">
            <v>5.01</v>
          </cell>
          <cell r="H50">
            <v>5.29</v>
          </cell>
          <cell r="I50">
            <v>5.29</v>
          </cell>
          <cell r="J50">
            <v>5.54</v>
          </cell>
          <cell r="K50">
            <v>5.54</v>
          </cell>
          <cell r="L50">
            <v>5.8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БО"/>
      <sheetName val="Заработная плата"/>
      <sheetName val="Технология"/>
      <sheetName val="Расчет ГСМ"/>
      <sheetName val="Прочие в цеховых"/>
      <sheetName val="Общеэкспл"/>
    </sheetNames>
    <sheetDataSet>
      <sheetData sheetId="0">
        <row r="68">
          <cell r="J68">
            <v>143.96169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"/>
  <sheetViews>
    <sheetView view="pageLayout" workbookViewId="0" topLeftCell="A1">
      <selection activeCell="C19" sqref="C19"/>
    </sheetView>
  </sheetViews>
  <sheetFormatPr defaultColWidth="39.8515625" defaultRowHeight="12.75"/>
  <cols>
    <col min="1" max="1" width="6.140625" style="2" customWidth="1"/>
    <col min="2" max="2" width="29.421875" style="2" customWidth="1"/>
    <col min="3" max="3" width="12.8515625" style="2" customWidth="1"/>
    <col min="4" max="4" width="10.421875" style="2" customWidth="1"/>
    <col min="5" max="5" width="11.7109375" style="2" customWidth="1"/>
    <col min="6" max="6" width="12.7109375" style="2" customWidth="1"/>
    <col min="7" max="16384" width="39.8515625" style="2" customWidth="1"/>
  </cols>
  <sheetData>
    <row r="1" spans="1:6" ht="53.25" customHeight="1">
      <c r="A1" s="38"/>
      <c r="B1" s="38"/>
      <c r="C1" s="38"/>
      <c r="D1" s="43" t="s">
        <v>59</v>
      </c>
      <c r="E1" s="44"/>
      <c r="F1" s="44"/>
    </row>
    <row r="2" spans="1:6" ht="30" customHeight="1">
      <c r="A2" s="38"/>
      <c r="B2" s="38"/>
      <c r="C2" s="38"/>
      <c r="D2" s="38"/>
      <c r="E2" s="38"/>
      <c r="F2" s="39"/>
    </row>
    <row r="3" spans="1:7" ht="24.75" customHeight="1">
      <c r="A3" s="41" t="s">
        <v>35</v>
      </c>
      <c r="B3" s="41"/>
      <c r="C3" s="41"/>
      <c r="D3" s="41"/>
      <c r="E3" s="41"/>
      <c r="F3" s="41"/>
      <c r="G3" s="15" t="s">
        <v>15</v>
      </c>
    </row>
    <row r="4" spans="1:9" ht="74.25" customHeight="1">
      <c r="A4" s="42" t="s">
        <v>60</v>
      </c>
      <c r="B4" s="42"/>
      <c r="C4" s="42"/>
      <c r="D4" s="42"/>
      <c r="E4" s="42"/>
      <c r="F4" s="42"/>
      <c r="G4" s="1"/>
      <c r="H4" s="1"/>
      <c r="I4" s="1"/>
    </row>
    <row r="5" spans="1:6" ht="18.75">
      <c r="A5" s="38"/>
      <c r="B5" s="38"/>
      <c r="C5" s="38"/>
      <c r="D5" s="38"/>
      <c r="E5" s="38"/>
      <c r="F5" s="39"/>
    </row>
    <row r="6" spans="1:6" ht="36" customHeight="1">
      <c r="A6" s="45" t="s">
        <v>6</v>
      </c>
      <c r="B6" s="45" t="s">
        <v>7</v>
      </c>
      <c r="C6" s="45" t="s">
        <v>8</v>
      </c>
      <c r="D6" s="47" t="s">
        <v>36</v>
      </c>
      <c r="E6" s="48"/>
      <c r="F6" s="49"/>
    </row>
    <row r="7" spans="1:6" ht="15.75">
      <c r="A7" s="46"/>
      <c r="B7" s="46"/>
      <c r="C7" s="46"/>
      <c r="D7" s="36" t="s">
        <v>16</v>
      </c>
      <c r="E7" s="36" t="s">
        <v>17</v>
      </c>
      <c r="F7" s="36" t="s">
        <v>37</v>
      </c>
    </row>
    <row r="8" spans="1:6" ht="33" customHeight="1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</row>
    <row r="9" spans="1:6" ht="47.25" customHeight="1">
      <c r="A9" s="36">
        <v>1</v>
      </c>
      <c r="B9" s="37" t="s">
        <v>38</v>
      </c>
      <c r="C9" s="36" t="s">
        <v>39</v>
      </c>
      <c r="D9" s="36">
        <v>8.47</v>
      </c>
      <c r="E9" s="36">
        <v>8.47</v>
      </c>
      <c r="F9" s="36">
        <v>8.47</v>
      </c>
    </row>
    <row r="10" spans="1:6" ht="36" customHeight="1">
      <c r="A10" s="36" t="s">
        <v>1</v>
      </c>
      <c r="B10" s="37" t="s">
        <v>40</v>
      </c>
      <c r="C10" s="36" t="s">
        <v>39</v>
      </c>
      <c r="D10" s="36">
        <v>5.91</v>
      </c>
      <c r="E10" s="36">
        <v>5.91</v>
      </c>
      <c r="F10" s="36">
        <v>5.91</v>
      </c>
    </row>
    <row r="11" spans="1:6" ht="15.75">
      <c r="A11" s="36" t="s">
        <v>2</v>
      </c>
      <c r="B11" s="37" t="s">
        <v>41</v>
      </c>
      <c r="C11" s="36" t="s">
        <v>39</v>
      </c>
      <c r="D11" s="36">
        <v>0.64</v>
      </c>
      <c r="E11" s="36">
        <v>0.64</v>
      </c>
      <c r="F11" s="36">
        <v>0.64</v>
      </c>
    </row>
    <row r="12" spans="1:6" ht="15.75">
      <c r="A12" s="36" t="s">
        <v>42</v>
      </c>
      <c r="B12" s="37" t="s">
        <v>43</v>
      </c>
      <c r="C12" s="36" t="s">
        <v>39</v>
      </c>
      <c r="D12" s="36">
        <v>1.92</v>
      </c>
      <c r="E12" s="36">
        <v>1.92</v>
      </c>
      <c r="F12" s="36">
        <v>1.92</v>
      </c>
    </row>
    <row r="13" spans="1:6" ht="31.5">
      <c r="A13" s="36">
        <v>2</v>
      </c>
      <c r="B13" s="37" t="s">
        <v>20</v>
      </c>
      <c r="C13" s="36" t="s">
        <v>44</v>
      </c>
      <c r="D13" s="36">
        <v>5593</v>
      </c>
      <c r="E13" s="36">
        <v>5593</v>
      </c>
      <c r="F13" s="36">
        <v>5593</v>
      </c>
    </row>
    <row r="14" spans="1:6" ht="31.5">
      <c r="A14" s="36">
        <v>3</v>
      </c>
      <c r="B14" s="37" t="s">
        <v>18</v>
      </c>
      <c r="C14" s="35" t="s">
        <v>39</v>
      </c>
      <c r="D14" s="19">
        <v>195</v>
      </c>
      <c r="E14" s="19">
        <v>195</v>
      </c>
      <c r="F14" s="19">
        <v>195</v>
      </c>
    </row>
    <row r="15" spans="1:6" ht="31.5">
      <c r="A15" s="36">
        <v>4</v>
      </c>
      <c r="B15" s="37" t="s">
        <v>19</v>
      </c>
      <c r="C15" s="35" t="s">
        <v>39</v>
      </c>
      <c r="D15" s="19">
        <v>0</v>
      </c>
      <c r="E15" s="19">
        <v>0</v>
      </c>
      <c r="F15" s="19">
        <v>0</v>
      </c>
    </row>
  </sheetData>
  <sheetProtection/>
  <mergeCells count="7">
    <mergeCell ref="A3:F3"/>
    <mergeCell ref="A4:F4"/>
    <mergeCell ref="D1:F1"/>
    <mergeCell ref="A6:A7"/>
    <mergeCell ref="B6:B7"/>
    <mergeCell ref="C6:C7"/>
    <mergeCell ref="D6:F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N39"/>
  <sheetViews>
    <sheetView tabSelected="1" workbookViewId="0" topLeftCell="A2">
      <selection activeCell="O36" sqref="O36"/>
    </sheetView>
  </sheetViews>
  <sheetFormatPr defaultColWidth="9.140625" defaultRowHeight="12.75"/>
  <cols>
    <col min="1" max="1" width="5.8515625" style="3" customWidth="1"/>
    <col min="2" max="2" width="26.00390625" style="3" customWidth="1"/>
    <col min="3" max="4" width="10.140625" style="4" customWidth="1"/>
    <col min="5" max="5" width="12.8515625" style="3" customWidth="1"/>
    <col min="6" max="7" width="10.140625" style="3" customWidth="1"/>
    <col min="8" max="8" width="12.8515625" style="3" customWidth="1"/>
    <col min="9" max="10" width="10.140625" style="3" customWidth="1"/>
    <col min="11" max="11" width="12.8515625" style="3" customWidth="1"/>
    <col min="12" max="12" width="10.8515625" style="3" customWidth="1"/>
    <col min="13" max="13" width="9.140625" style="3" customWidth="1"/>
    <col min="14" max="14" width="13.00390625" style="3" customWidth="1"/>
    <col min="15" max="16384" width="9.140625" style="3" customWidth="1"/>
  </cols>
  <sheetData>
    <row r="1" ht="15.75" hidden="1"/>
    <row r="2" spans="2:11" ht="54.75" customHeight="1">
      <c r="B2" s="16"/>
      <c r="C2" s="51"/>
      <c r="D2" s="51"/>
      <c r="E2" s="51"/>
      <c r="F2" s="18"/>
      <c r="G2" s="18"/>
      <c r="H2" s="51" t="s">
        <v>61</v>
      </c>
      <c r="I2" s="51"/>
      <c r="J2" s="51"/>
      <c r="K2" s="51"/>
    </row>
    <row r="3" spans="1:4" ht="18.75">
      <c r="A3" s="5"/>
      <c r="B3" s="5"/>
      <c r="C3" s="6"/>
      <c r="D3" s="6"/>
    </row>
    <row r="4" spans="1:12" ht="19.5" customHeight="1">
      <c r="A4" s="52" t="s">
        <v>10</v>
      </c>
      <c r="B4" s="52"/>
      <c r="C4" s="52"/>
      <c r="D4" s="52"/>
      <c r="E4" s="52"/>
      <c r="F4" s="53"/>
      <c r="G4" s="53"/>
      <c r="H4" s="53"/>
      <c r="I4" s="53"/>
      <c r="J4" s="53"/>
      <c r="K4" s="53"/>
      <c r="L4" s="15" t="s">
        <v>25</v>
      </c>
    </row>
    <row r="5" spans="1:11" ht="38.25" customHeight="1">
      <c r="A5" s="42" t="s">
        <v>60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5:11" ht="16.5" customHeight="1">
      <c r="E6" s="7"/>
      <c r="F6" s="7"/>
      <c r="G6" s="7"/>
      <c r="H6" s="7"/>
      <c r="I6" s="7"/>
      <c r="J6" s="7"/>
      <c r="K6" s="7" t="s">
        <v>5</v>
      </c>
    </row>
    <row r="7" spans="1:14" ht="17.25" customHeight="1">
      <c r="A7" s="50" t="s">
        <v>6</v>
      </c>
      <c r="B7" s="50" t="s">
        <v>0</v>
      </c>
      <c r="C7" s="50" t="s">
        <v>21</v>
      </c>
      <c r="D7" s="50"/>
      <c r="E7" s="50"/>
      <c r="F7" s="50" t="s">
        <v>23</v>
      </c>
      <c r="G7" s="50"/>
      <c r="H7" s="50"/>
      <c r="I7" s="50" t="s">
        <v>22</v>
      </c>
      <c r="J7" s="50"/>
      <c r="K7" s="50"/>
      <c r="L7" s="58" t="s">
        <v>69</v>
      </c>
      <c r="M7" s="58"/>
      <c r="N7" s="58"/>
    </row>
    <row r="8" spans="1:14" ht="68.25" customHeight="1">
      <c r="A8" s="50"/>
      <c r="B8" s="50"/>
      <c r="C8" s="8" t="s">
        <v>9</v>
      </c>
      <c r="D8" s="8" t="s">
        <v>3</v>
      </c>
      <c r="E8" s="9" t="s">
        <v>4</v>
      </c>
      <c r="F8" s="8" t="s">
        <v>9</v>
      </c>
      <c r="G8" s="8" t="s">
        <v>3</v>
      </c>
      <c r="H8" s="9" t="s">
        <v>4</v>
      </c>
      <c r="I8" s="8" t="s">
        <v>9</v>
      </c>
      <c r="J8" s="8" t="s">
        <v>3</v>
      </c>
      <c r="K8" s="9" t="s">
        <v>4</v>
      </c>
      <c r="L8" s="8" t="s">
        <v>9</v>
      </c>
      <c r="M8" s="8" t="s">
        <v>3</v>
      </c>
      <c r="N8" s="9" t="s">
        <v>4</v>
      </c>
    </row>
    <row r="9" spans="1:14" ht="15.75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59">
        <v>12</v>
      </c>
      <c r="M9" s="59">
        <v>13</v>
      </c>
      <c r="N9" s="59">
        <v>14</v>
      </c>
    </row>
    <row r="10" spans="1:14" ht="47.25">
      <c r="A10" s="9" t="s">
        <v>33</v>
      </c>
      <c r="B10" s="61" t="s">
        <v>70</v>
      </c>
      <c r="C10" s="60"/>
      <c r="D10" s="60"/>
      <c r="E10" s="60"/>
      <c r="F10" s="60"/>
      <c r="G10" s="60"/>
      <c r="H10" s="60"/>
      <c r="I10" s="60"/>
      <c r="J10" s="60"/>
      <c r="K10" s="60"/>
      <c r="L10" s="59"/>
      <c r="M10" s="59"/>
      <c r="N10" s="59"/>
    </row>
    <row r="11" spans="1:14" ht="15.75">
      <c r="A11" s="9"/>
      <c r="B11" s="61" t="s">
        <v>71</v>
      </c>
      <c r="C11" s="60"/>
      <c r="D11" s="60"/>
      <c r="E11" s="60"/>
      <c r="F11" s="60"/>
      <c r="G11" s="60"/>
      <c r="H11" s="60"/>
      <c r="I11" s="60"/>
      <c r="J11" s="60"/>
      <c r="K11" s="60"/>
      <c r="L11" s="59"/>
      <c r="M11" s="59"/>
      <c r="N11" s="59"/>
    </row>
    <row r="12" spans="1:14" ht="31.5">
      <c r="A12" s="11" t="s">
        <v>1</v>
      </c>
      <c r="B12" s="13" t="s">
        <v>24</v>
      </c>
      <c r="C12" s="20">
        <v>0</v>
      </c>
      <c r="D12" s="20">
        <v>0</v>
      </c>
      <c r="E12" s="20">
        <f>C12-D12</f>
        <v>0</v>
      </c>
      <c r="F12" s="20">
        <v>0</v>
      </c>
      <c r="G12" s="20">
        <v>0</v>
      </c>
      <c r="H12" s="20">
        <f>F12-G12</f>
        <v>0</v>
      </c>
      <c r="I12" s="20">
        <v>0</v>
      </c>
      <c r="J12" s="20">
        <v>0</v>
      </c>
      <c r="K12" s="20">
        <f>I12-J12</f>
        <v>0</v>
      </c>
      <c r="L12" s="63">
        <f>C12+F12+I12</f>
        <v>0</v>
      </c>
      <c r="M12" s="63">
        <f>D12+G12+J12</f>
        <v>0</v>
      </c>
      <c r="N12" s="63">
        <f>L12-M12</f>
        <v>0</v>
      </c>
    </row>
    <row r="13" spans="1:14" ht="31.5">
      <c r="A13" s="14" t="s">
        <v>2</v>
      </c>
      <c r="B13" s="12" t="s">
        <v>45</v>
      </c>
      <c r="C13" s="21">
        <f>'[2]Расчет ТБО'!$D$11</f>
        <v>128.23</v>
      </c>
      <c r="D13" s="21">
        <f>'[2]Расчет ТБО'!$G$11+'[2]Расчет ТБО'!$H$11</f>
        <v>82.947830624</v>
      </c>
      <c r="E13" s="20">
        <f aca="true" t="shared" si="0" ref="E13:E37">C13-D13</f>
        <v>45.282169375999985</v>
      </c>
      <c r="F13" s="21">
        <f>'[2]Расчет ТБО'!$E$11</f>
        <v>134.26</v>
      </c>
      <c r="G13" s="21">
        <f>'[2]Расчет ТБО'!$I$11+'[2]Расчет ТБО'!$J$11</f>
        <v>87.4887867008</v>
      </c>
      <c r="H13" s="20">
        <f aca="true" t="shared" si="1" ref="H13:H37">F13-G13</f>
        <v>46.771213299199985</v>
      </c>
      <c r="I13" s="21">
        <f>'[2]Расчет ТБО'!$F$11</f>
        <v>140.57</v>
      </c>
      <c r="J13" s="21">
        <f>'[2]Расчет ТБО'!$K$11+'[2]Расчет ТБО'!$L$11</f>
        <v>91.60076637653759</v>
      </c>
      <c r="K13" s="20">
        <f aca="true" t="shared" si="2" ref="K13:K37">I13-J13</f>
        <v>48.9692336234624</v>
      </c>
      <c r="L13" s="63">
        <f aca="true" t="shared" si="3" ref="L13:L39">C13+F13+I13</f>
        <v>403.06</v>
      </c>
      <c r="M13" s="63">
        <f aca="true" t="shared" si="4" ref="M13:M39">D13+G13+J13</f>
        <v>262.0373837013376</v>
      </c>
      <c r="N13" s="63">
        <f aca="true" t="shared" si="5" ref="N13:N39">L13-M13</f>
        <v>141.0226162986624</v>
      </c>
    </row>
    <row r="14" spans="1:14" ht="31.5">
      <c r="A14" s="14" t="s">
        <v>72</v>
      </c>
      <c r="B14" s="12" t="s">
        <v>53</v>
      </c>
      <c r="C14" s="21">
        <v>0.6</v>
      </c>
      <c r="D14" s="21">
        <v>0.4</v>
      </c>
      <c r="E14" s="20">
        <f t="shared" si="0"/>
        <v>0.19999999999999996</v>
      </c>
      <c r="F14" s="21">
        <v>0.6</v>
      </c>
      <c r="G14" s="21">
        <v>0.4</v>
      </c>
      <c r="H14" s="20">
        <f t="shared" si="1"/>
        <v>0.19999999999999996</v>
      </c>
      <c r="I14" s="21">
        <v>0.6</v>
      </c>
      <c r="J14" s="21">
        <v>0.4</v>
      </c>
      <c r="K14" s="20">
        <f t="shared" si="2"/>
        <v>0.19999999999999996</v>
      </c>
      <c r="L14" s="63">
        <f t="shared" si="3"/>
        <v>1.7999999999999998</v>
      </c>
      <c r="M14" s="63">
        <f t="shared" si="4"/>
        <v>1.2000000000000002</v>
      </c>
      <c r="N14" s="63">
        <f t="shared" si="5"/>
        <v>0.5999999999999996</v>
      </c>
    </row>
    <row r="15" spans="1:14" ht="31.5">
      <c r="A15" s="14" t="s">
        <v>42</v>
      </c>
      <c r="B15" s="13" t="s">
        <v>46</v>
      </c>
      <c r="C15" s="21">
        <f>'[2]Расчет ТБО'!$D$16</f>
        <v>38.73</v>
      </c>
      <c r="D15" s="21">
        <f>'[2]Расчет ТБО'!$G$16+'[2]Расчет ТБО'!$H$16</f>
        <v>25.05</v>
      </c>
      <c r="E15" s="20">
        <f t="shared" si="0"/>
        <v>13.679999999999996</v>
      </c>
      <c r="F15" s="21">
        <f>'[2]Расчет ТБО'!$E$16</f>
        <v>40.55</v>
      </c>
      <c r="G15" s="21">
        <f>'[2]Расчет ТБО'!$I$16+'[2]Расчет ТБО'!$J$16</f>
        <v>26.42</v>
      </c>
      <c r="H15" s="20">
        <f t="shared" si="1"/>
        <v>14.129999999999995</v>
      </c>
      <c r="I15" s="21">
        <f>'[2]Расчет ТБО'!$F$16</f>
        <v>42.46</v>
      </c>
      <c r="J15" s="21">
        <f>'[2]Расчет ТБО'!$K$16+'[2]Расчет ТБО'!$L$16</f>
        <v>27.66</v>
      </c>
      <c r="K15" s="20">
        <f t="shared" si="2"/>
        <v>14.8</v>
      </c>
      <c r="L15" s="63">
        <f t="shared" si="3"/>
        <v>121.74000000000001</v>
      </c>
      <c r="M15" s="63">
        <f t="shared" si="4"/>
        <v>79.13</v>
      </c>
      <c r="N15" s="63">
        <f t="shared" si="5"/>
        <v>42.610000000000014</v>
      </c>
    </row>
    <row r="16" spans="1:14" ht="55.5" customHeight="1">
      <c r="A16" s="14" t="s">
        <v>73</v>
      </c>
      <c r="B16" s="12" t="s">
        <v>47</v>
      </c>
      <c r="C16" s="21">
        <f>'[2]Расчет ТБО'!$D$18</f>
        <v>347.5</v>
      </c>
      <c r="D16" s="22">
        <f>'[2]Расчет ТБО'!$D$19</f>
        <v>347.5</v>
      </c>
      <c r="E16" s="20">
        <f t="shared" si="0"/>
        <v>0</v>
      </c>
      <c r="F16" s="21">
        <f>'[2]Расчет ТБО'!$E$18</f>
        <v>363.83</v>
      </c>
      <c r="G16" s="22">
        <f>D16</f>
        <v>347.5</v>
      </c>
      <c r="H16" s="20">
        <f t="shared" si="1"/>
        <v>16.329999999999984</v>
      </c>
      <c r="I16" s="21">
        <f>'[2]Расчет ТБО'!$F$18</f>
        <v>380.93</v>
      </c>
      <c r="J16" s="22">
        <f>G16</f>
        <v>347.5</v>
      </c>
      <c r="K16" s="20">
        <f t="shared" si="2"/>
        <v>33.43000000000001</v>
      </c>
      <c r="L16" s="63">
        <f t="shared" si="3"/>
        <v>1092.26</v>
      </c>
      <c r="M16" s="63">
        <f t="shared" si="4"/>
        <v>1042.5</v>
      </c>
      <c r="N16" s="63">
        <f t="shared" si="5"/>
        <v>49.75999999999999</v>
      </c>
    </row>
    <row r="17" spans="1:14" ht="31.5">
      <c r="A17" s="14" t="s">
        <v>74</v>
      </c>
      <c r="B17" s="12" t="s">
        <v>48</v>
      </c>
      <c r="C17" s="21">
        <f>C18+C19+C20</f>
        <v>57.37</v>
      </c>
      <c r="D17" s="21">
        <f>D18+D19+D20</f>
        <v>27.006959256000002</v>
      </c>
      <c r="E17" s="20">
        <f t="shared" si="0"/>
        <v>30.363040743999996</v>
      </c>
      <c r="F17" s="20">
        <f>F18+F19+F20</f>
        <v>60.07</v>
      </c>
      <c r="G17" s="20">
        <f>G18+G19+G20</f>
        <v>28.3321982752</v>
      </c>
      <c r="H17" s="20">
        <f t="shared" si="1"/>
        <v>31.7378017248</v>
      </c>
      <c r="I17" s="20">
        <f>I18+I19+I20</f>
        <v>62.89</v>
      </c>
      <c r="J17" s="20">
        <f>J18+J19+J20</f>
        <v>29.8201915941344</v>
      </c>
      <c r="K17" s="20">
        <f t="shared" si="2"/>
        <v>33.0698084058656</v>
      </c>
      <c r="L17" s="63">
        <f t="shared" si="3"/>
        <v>180.32999999999998</v>
      </c>
      <c r="M17" s="63">
        <f t="shared" si="4"/>
        <v>85.1593491253344</v>
      </c>
      <c r="N17" s="63">
        <f t="shared" si="5"/>
        <v>95.17065087466558</v>
      </c>
    </row>
    <row r="18" spans="1:14" ht="31.5">
      <c r="A18" s="14" t="s">
        <v>75</v>
      </c>
      <c r="B18" s="12" t="s">
        <v>49</v>
      </c>
      <c r="C18" s="21">
        <f>'[2]Расчет ТБО'!$D$22</f>
        <v>28.24</v>
      </c>
      <c r="D18" s="22">
        <f>'[2]Расчет ТБО'!$G$22+'[2]Расчет ТБО'!$H$22</f>
        <v>20.736959256000002</v>
      </c>
      <c r="E18" s="20">
        <f t="shared" si="0"/>
        <v>7.503040743999996</v>
      </c>
      <c r="F18" s="20">
        <f>'[2]Расчет ТБО'!$E$22</f>
        <v>29.57</v>
      </c>
      <c r="G18" s="22">
        <f>'[2]Расчет ТБО'!$I$22+'[2]Расчет ТБО'!$J$22</f>
        <v>21.8721982752</v>
      </c>
      <c r="H18" s="20">
        <f t="shared" si="1"/>
        <v>7.6978017248000015</v>
      </c>
      <c r="I18" s="20">
        <f>'[2]Расчет ТБО'!$F$22</f>
        <v>30.96</v>
      </c>
      <c r="J18" s="22">
        <f>'[2]Расчет ТБО'!$K$22+'[2]Расчет ТБО'!$L$22</f>
        <v>22.900191594134398</v>
      </c>
      <c r="K18" s="20">
        <f t="shared" si="2"/>
        <v>8.059808405865603</v>
      </c>
      <c r="L18" s="63">
        <f t="shared" si="3"/>
        <v>88.77000000000001</v>
      </c>
      <c r="M18" s="63">
        <f t="shared" si="4"/>
        <v>65.5093491253344</v>
      </c>
      <c r="N18" s="63">
        <f t="shared" si="5"/>
        <v>23.260650874665615</v>
      </c>
    </row>
    <row r="19" spans="1:14" ht="31.5">
      <c r="A19" s="14" t="s">
        <v>76</v>
      </c>
      <c r="B19" s="13" t="s">
        <v>50</v>
      </c>
      <c r="C19" s="21">
        <f>'[2]Расчет ТБО'!$D$27</f>
        <v>8.53</v>
      </c>
      <c r="D19" s="22">
        <f>'[2]Расчет ТБО'!$G$27+'[2]Расчет ТБО'!$H$27</f>
        <v>6.27</v>
      </c>
      <c r="E19" s="20">
        <f t="shared" si="0"/>
        <v>2.26</v>
      </c>
      <c r="F19" s="20">
        <f>'[2]Расчет ТБО'!$E$27</f>
        <v>8.93</v>
      </c>
      <c r="G19" s="22">
        <f>'[2]Расчет ТБО'!$H$27+'[2]Расчет ТБО'!$I$27</f>
        <v>6.46</v>
      </c>
      <c r="H19" s="20">
        <f t="shared" si="1"/>
        <v>2.4699999999999998</v>
      </c>
      <c r="I19" s="20">
        <f>'[2]Расчет ТБО'!$F$27</f>
        <v>9.35</v>
      </c>
      <c r="J19" s="22">
        <f>'[2]Расчет ТБО'!$K$27+'[2]Расчет ТБО'!$L$27</f>
        <v>6.92</v>
      </c>
      <c r="K19" s="20">
        <f t="shared" si="2"/>
        <v>2.4299999999999997</v>
      </c>
      <c r="L19" s="63">
        <f t="shared" si="3"/>
        <v>26.810000000000002</v>
      </c>
      <c r="M19" s="63">
        <f t="shared" si="4"/>
        <v>19.65</v>
      </c>
      <c r="N19" s="63">
        <f t="shared" si="5"/>
        <v>7.160000000000004</v>
      </c>
    </row>
    <row r="20" spans="1:14" ht="31.5">
      <c r="A20" s="14" t="s">
        <v>55</v>
      </c>
      <c r="B20" s="12" t="s">
        <v>77</v>
      </c>
      <c r="C20" s="21">
        <f>'[2]Расчет ТБО'!$D$21</f>
        <v>20.6</v>
      </c>
      <c r="D20" s="22">
        <f>0</f>
        <v>0</v>
      </c>
      <c r="E20" s="20">
        <f t="shared" si="0"/>
        <v>20.6</v>
      </c>
      <c r="F20" s="20">
        <f>'[2]Расчет ТБО'!$E$21</f>
        <v>21.57</v>
      </c>
      <c r="G20" s="22">
        <v>0</v>
      </c>
      <c r="H20" s="20">
        <f t="shared" si="1"/>
        <v>21.57</v>
      </c>
      <c r="I20" s="20">
        <f>'[2]Расчет ТБО'!$F$21</f>
        <v>22.58</v>
      </c>
      <c r="J20" s="22">
        <v>0</v>
      </c>
      <c r="K20" s="20">
        <f t="shared" si="2"/>
        <v>22.58</v>
      </c>
      <c r="L20" s="63">
        <f t="shared" si="3"/>
        <v>64.75</v>
      </c>
      <c r="M20" s="63">
        <f t="shared" si="4"/>
        <v>0</v>
      </c>
      <c r="N20" s="63">
        <f t="shared" si="5"/>
        <v>64.75</v>
      </c>
    </row>
    <row r="21" spans="1:14" ht="78.75">
      <c r="A21" s="14" t="s">
        <v>78</v>
      </c>
      <c r="B21" s="12" t="s">
        <v>58</v>
      </c>
      <c r="C21" s="21">
        <f>C22+C23+C24</f>
        <v>822.31</v>
      </c>
      <c r="D21" s="21">
        <f>D22+D23+D24</f>
        <v>292.53499999999997</v>
      </c>
      <c r="E21" s="20">
        <f t="shared" si="0"/>
        <v>529.775</v>
      </c>
      <c r="F21" s="20">
        <f>F22+F23+F24</f>
        <v>860.9599499999999</v>
      </c>
      <c r="G21" s="20">
        <f>G22+G23+G24</f>
        <v>303.095</v>
      </c>
      <c r="H21" s="20">
        <f t="shared" si="1"/>
        <v>557.8649499999999</v>
      </c>
      <c r="I21" s="20">
        <f>I22+I23+I24</f>
        <v>901.4204576499999</v>
      </c>
      <c r="J21" s="20">
        <f>J22+J23+J24</f>
        <v>316.44</v>
      </c>
      <c r="K21" s="20">
        <f t="shared" si="2"/>
        <v>584.9804576499998</v>
      </c>
      <c r="L21" s="63">
        <f t="shared" si="3"/>
        <v>2584.6904076499995</v>
      </c>
      <c r="M21" s="63">
        <f t="shared" si="4"/>
        <v>912.0699999999999</v>
      </c>
      <c r="N21" s="63">
        <f t="shared" si="5"/>
        <v>1672.6204076499996</v>
      </c>
    </row>
    <row r="22" spans="1:14" ht="31.5">
      <c r="A22" s="14" t="s">
        <v>79</v>
      </c>
      <c r="B22" s="12" t="s">
        <v>62</v>
      </c>
      <c r="C22" s="21">
        <f>'[2]Расчет ТБО'!$D$28</f>
        <v>301.46</v>
      </c>
      <c r="D22" s="21">
        <f>'[2]Расчет ТБО'!$G$28+'[2]Расчет ТБО'!$H$28</f>
        <v>273.155</v>
      </c>
      <c r="E22" s="20">
        <f t="shared" si="0"/>
        <v>28.305000000000007</v>
      </c>
      <c r="F22" s="20">
        <f>'[2]Расчет ТБО'!$E$28</f>
        <v>315.63</v>
      </c>
      <c r="G22" s="22">
        <f>'[2]Расчет ТБО'!$I$28+'[2]Расчет ТБО'!$J$28</f>
        <v>283.71500000000003</v>
      </c>
      <c r="H22" s="20">
        <f t="shared" si="1"/>
        <v>31.914999999999964</v>
      </c>
      <c r="I22" s="20">
        <f>'[2]Расчет ТБО'!$F$28</f>
        <v>330.46</v>
      </c>
      <c r="J22" s="22">
        <f>'[2]Расчет ТБО'!$K$28+'[2]Расчет ТБО'!$L$28</f>
        <v>297.06</v>
      </c>
      <c r="K22" s="20">
        <f t="shared" si="2"/>
        <v>33.39999999999998</v>
      </c>
      <c r="L22" s="63">
        <f t="shared" si="3"/>
        <v>947.55</v>
      </c>
      <c r="M22" s="63">
        <f t="shared" si="4"/>
        <v>853.9300000000001</v>
      </c>
      <c r="N22" s="63">
        <f t="shared" si="5"/>
        <v>93.61999999999989</v>
      </c>
    </row>
    <row r="23" spans="1:14" ht="31.5">
      <c r="A23" s="14" t="s">
        <v>80</v>
      </c>
      <c r="B23" s="12" t="s">
        <v>63</v>
      </c>
      <c r="C23" s="21">
        <f>'[2]Расчет ТБО'!$D$30</f>
        <v>1.19</v>
      </c>
      <c r="D23" s="21">
        <f>'[2]Расчет ТБО'!$G$30+'[2]Расчет ТБО'!$H$30</f>
        <v>1.2</v>
      </c>
      <c r="E23" s="20">
        <f t="shared" si="0"/>
        <v>-0.010000000000000009</v>
      </c>
      <c r="F23" s="20">
        <f>'[2]Расчет ТБО'!$E$30</f>
        <v>1.2459299999999998</v>
      </c>
      <c r="G23" s="22">
        <f>'[2]Расчет ТБО'!$I$30+'[2]Расчет ТБО'!$J$30</f>
        <v>1.2</v>
      </c>
      <c r="H23" s="20">
        <f t="shared" si="1"/>
        <v>0.045929999999999804</v>
      </c>
      <c r="I23" s="20">
        <f>'[2]Расчет ТБО'!$F$30</f>
        <v>1.3044887099999996</v>
      </c>
      <c r="J23" s="22">
        <f>'[2]Расчет ТБО'!$K$30+'[2]Расчет ТБО'!$L$30</f>
        <v>1.2</v>
      </c>
      <c r="K23" s="20">
        <f t="shared" si="2"/>
        <v>0.1044887099999996</v>
      </c>
      <c r="L23" s="63">
        <f t="shared" si="3"/>
        <v>3.7404187099999993</v>
      </c>
      <c r="M23" s="63">
        <f t="shared" si="4"/>
        <v>3.5999999999999996</v>
      </c>
      <c r="N23" s="63">
        <f t="shared" si="5"/>
        <v>0.1404187099999996</v>
      </c>
    </row>
    <row r="24" spans="1:14" ht="31.5">
      <c r="A24" s="14" t="s">
        <v>81</v>
      </c>
      <c r="B24" s="12" t="s">
        <v>64</v>
      </c>
      <c r="C24" s="21">
        <f>'[2]Расчет ТБО'!$D$31</f>
        <v>519.66</v>
      </c>
      <c r="D24" s="21">
        <f>'[2]Расчет ТБО'!$G$31+'[2]Расчет ТБО'!$H$31</f>
        <v>18.18</v>
      </c>
      <c r="E24" s="20">
        <f t="shared" si="0"/>
        <v>501.47999999999996</v>
      </c>
      <c r="F24" s="20">
        <f>'[2]Расчет ТБО'!$E$31</f>
        <v>544.0840199999999</v>
      </c>
      <c r="G24" s="22">
        <f>'[2]Расчет ТБО'!$I$31+'[2]Расчет ТБО'!$J$31</f>
        <v>18.18</v>
      </c>
      <c r="H24" s="20">
        <f t="shared" si="1"/>
        <v>525.90402</v>
      </c>
      <c r="I24" s="20">
        <f>'[2]Расчет ТБО'!$F$31</f>
        <v>569.6559689399999</v>
      </c>
      <c r="J24" s="22">
        <f>'[2]Расчет ТБО'!$K$31+'[2]Расчет ТБО'!$L$31</f>
        <v>18.18</v>
      </c>
      <c r="K24" s="20">
        <f t="shared" si="2"/>
        <v>551.4759689399999</v>
      </c>
      <c r="L24" s="63">
        <f t="shared" si="3"/>
        <v>1633.3999889399997</v>
      </c>
      <c r="M24" s="63">
        <f t="shared" si="4"/>
        <v>54.54</v>
      </c>
      <c r="N24" s="63">
        <f t="shared" si="5"/>
        <v>1578.8599889399998</v>
      </c>
    </row>
    <row r="25" spans="1:14" ht="31.5">
      <c r="A25" s="14" t="s">
        <v>82</v>
      </c>
      <c r="B25" s="12" t="s">
        <v>56</v>
      </c>
      <c r="C25" s="21">
        <f>C26+C27+C28</f>
        <v>1497.03</v>
      </c>
      <c r="D25" s="21">
        <f>D26+D27+D28</f>
        <v>976.42428</v>
      </c>
      <c r="E25" s="20">
        <f t="shared" si="0"/>
        <v>520.60572</v>
      </c>
      <c r="F25" s="20">
        <f>F26+F27+F28</f>
        <v>1567.3899999999999</v>
      </c>
      <c r="G25" s="20">
        <f>G26+G27+G28</f>
        <v>1042.214976</v>
      </c>
      <c r="H25" s="20">
        <f t="shared" si="1"/>
        <v>525.1750239999999</v>
      </c>
      <c r="I25" s="20">
        <f>I26+I27+I28</f>
        <v>1641.0600000000002</v>
      </c>
      <c r="J25" s="20">
        <f>J26+J27+J28</f>
        <v>1093.804489872</v>
      </c>
      <c r="K25" s="20">
        <f t="shared" si="2"/>
        <v>547.2555101280002</v>
      </c>
      <c r="L25" s="63">
        <f t="shared" si="3"/>
        <v>4705.4800000000005</v>
      </c>
      <c r="M25" s="63">
        <f t="shared" si="4"/>
        <v>3112.443745872</v>
      </c>
      <c r="N25" s="63">
        <f t="shared" si="5"/>
        <v>1593.0362541280006</v>
      </c>
    </row>
    <row r="26" spans="1:14" ht="47.25">
      <c r="A26" s="14" t="s">
        <v>83</v>
      </c>
      <c r="B26" s="12" t="s">
        <v>51</v>
      </c>
      <c r="C26" s="21">
        <f>'[2]Расчет ТБО'!$D$34</f>
        <v>942.94</v>
      </c>
      <c r="D26" s="21">
        <f>'[2]Расчет ТБО'!$G$34+'[2]Расчет ТБО'!$H$34</f>
        <v>686.65428</v>
      </c>
      <c r="E26" s="20">
        <f t="shared" si="0"/>
        <v>256.2857200000001</v>
      </c>
      <c r="F26" s="20">
        <f>'[2]Расчет ТБО'!$E$34</f>
        <v>987.26</v>
      </c>
      <c r="G26" s="22">
        <f>'[2]Расчет ТБО'!$I$34+'[2]Расчет ТБО'!$J$34</f>
        <v>724.244976</v>
      </c>
      <c r="H26" s="20">
        <f t="shared" si="1"/>
        <v>263.01502400000004</v>
      </c>
      <c r="I26" s="20">
        <f>'[2]Расчет ТБО'!$F$34</f>
        <v>1033.66</v>
      </c>
      <c r="J26" s="22">
        <f>'[2]Расчет ТБО'!$K$34+'[2]Расчет ТБО'!$L$34</f>
        <v>758.2844898719999</v>
      </c>
      <c r="K26" s="20">
        <f t="shared" si="2"/>
        <v>275.3755101280002</v>
      </c>
      <c r="L26" s="63">
        <f t="shared" si="3"/>
        <v>2963.86</v>
      </c>
      <c r="M26" s="63">
        <f t="shared" si="4"/>
        <v>2169.1837458719997</v>
      </c>
      <c r="N26" s="63">
        <f t="shared" si="5"/>
        <v>794.6762541280004</v>
      </c>
    </row>
    <row r="27" spans="1:14" ht="31.5">
      <c r="A27" s="14" t="s">
        <v>84</v>
      </c>
      <c r="B27" s="13" t="s">
        <v>50</v>
      </c>
      <c r="C27" s="21">
        <f>'[2]Расчет ТБО'!$D$38</f>
        <v>284.77</v>
      </c>
      <c r="D27" s="21">
        <f>'[2]Расчет ТБО'!$G$38+'[2]Расчет ТБО'!$H$38</f>
        <v>207.37</v>
      </c>
      <c r="E27" s="20">
        <f t="shared" si="0"/>
        <v>77.39999999999998</v>
      </c>
      <c r="F27" s="20">
        <f>'[2]Расчет ТБО'!$E$38</f>
        <v>298.15</v>
      </c>
      <c r="G27" s="22">
        <f>'[2]Расчет ТБО'!$I$38+'[2]Расчет ТБО'!$J$38</f>
        <v>218.72</v>
      </c>
      <c r="H27" s="20">
        <f t="shared" si="1"/>
        <v>79.42999999999998</v>
      </c>
      <c r="I27" s="20">
        <f>'[2]Расчет ТБО'!$F$38</f>
        <v>312.17</v>
      </c>
      <c r="J27" s="22">
        <f>'[2]Расчет ТБО'!$K$38+'[2]Расчет ТБО'!$L$38</f>
        <v>229</v>
      </c>
      <c r="K27" s="20">
        <f t="shared" si="2"/>
        <v>83.17000000000002</v>
      </c>
      <c r="L27" s="63">
        <f t="shared" si="3"/>
        <v>895.0899999999999</v>
      </c>
      <c r="M27" s="63">
        <f t="shared" si="4"/>
        <v>655.09</v>
      </c>
      <c r="N27" s="63">
        <f t="shared" si="5"/>
        <v>239.9999999999999</v>
      </c>
    </row>
    <row r="28" spans="1:14" ht="47.25">
      <c r="A28" s="14" t="s">
        <v>85</v>
      </c>
      <c r="B28" s="13" t="s">
        <v>65</v>
      </c>
      <c r="C28" s="21">
        <f>'[2]Расчет ТБО'!$D$39</f>
        <v>269.32</v>
      </c>
      <c r="D28" s="21">
        <f>'[2]Расчет ТБО'!$G$39+'[2]Расчет ТБО'!$H$39</f>
        <v>82.4</v>
      </c>
      <c r="E28" s="20">
        <f t="shared" si="0"/>
        <v>186.92</v>
      </c>
      <c r="F28" s="20">
        <f>'[2]Расчет ТБО'!$E$39</f>
        <v>281.98</v>
      </c>
      <c r="G28" s="22">
        <f>'[2]Расчет ТБО'!$I$39+'[2]Расчет ТБО'!$J$39</f>
        <v>99.25</v>
      </c>
      <c r="H28" s="20">
        <f t="shared" si="1"/>
        <v>182.73000000000002</v>
      </c>
      <c r="I28" s="20">
        <f>'[2]Расчет ТБО'!$F$39</f>
        <v>295.23</v>
      </c>
      <c r="J28" s="22">
        <f>106.52</f>
        <v>106.52</v>
      </c>
      <c r="K28" s="20">
        <f t="shared" si="2"/>
        <v>188.71000000000004</v>
      </c>
      <c r="L28" s="63">
        <f t="shared" si="3"/>
        <v>846.53</v>
      </c>
      <c r="M28" s="63">
        <f t="shared" si="4"/>
        <v>288.17</v>
      </c>
      <c r="N28" s="63">
        <f t="shared" si="5"/>
        <v>558.3599999999999</v>
      </c>
    </row>
    <row r="29" spans="1:14" ht="47.25">
      <c r="A29" s="14" t="s">
        <v>86</v>
      </c>
      <c r="B29" s="13" t="s">
        <v>57</v>
      </c>
      <c r="C29" s="21">
        <f>C30+C31+C32</f>
        <v>83.63</v>
      </c>
      <c r="D29" s="21">
        <f>D30+D31+D32</f>
        <v>62.2</v>
      </c>
      <c r="E29" s="20">
        <f t="shared" si="0"/>
        <v>21.429999999999993</v>
      </c>
      <c r="F29" s="20">
        <f>F30+F31+F32</f>
        <v>87.55000000000001</v>
      </c>
      <c r="G29" s="20">
        <f>G30+G31+G32</f>
        <v>65.78999999999999</v>
      </c>
      <c r="H29" s="20">
        <f t="shared" si="1"/>
        <v>21.76000000000002</v>
      </c>
      <c r="I29" s="20">
        <f>I30+I31+I32</f>
        <v>91.67</v>
      </c>
      <c r="J29" s="20">
        <f>J30+J31+J32</f>
        <v>68.60956</v>
      </c>
      <c r="K29" s="20">
        <f t="shared" si="2"/>
        <v>23.06044</v>
      </c>
      <c r="L29" s="63">
        <f t="shared" si="3"/>
        <v>262.85</v>
      </c>
      <c r="M29" s="63">
        <f t="shared" si="4"/>
        <v>196.59956</v>
      </c>
      <c r="N29" s="63">
        <f t="shared" si="5"/>
        <v>66.25044000000003</v>
      </c>
    </row>
    <row r="30" spans="1:14" ht="47.25">
      <c r="A30" s="14" t="s">
        <v>87</v>
      </c>
      <c r="B30" s="12" t="s">
        <v>52</v>
      </c>
      <c r="C30" s="21">
        <f>'[2]Расчет ТБО'!$D$46</f>
        <v>48.12</v>
      </c>
      <c r="D30" s="21">
        <f>'[2]Расчет ТБО'!$G$46+'[2]Расчет ТБО'!$H$46</f>
        <v>39.82</v>
      </c>
      <c r="E30" s="20">
        <f t="shared" si="0"/>
        <v>8.299999999999997</v>
      </c>
      <c r="F30" s="20">
        <f>'[2]Расчет ТБО'!$E$46</f>
        <v>50.38</v>
      </c>
      <c r="G30" s="22">
        <f>'[2]Расчет ТБО'!$I$46+'[2]Расчет ТБО'!$J$46</f>
        <v>42</v>
      </c>
      <c r="H30" s="20">
        <f t="shared" si="1"/>
        <v>8.380000000000003</v>
      </c>
      <c r="I30" s="20">
        <f>'[2]Расчет ТБО'!$F$46</f>
        <v>52.75</v>
      </c>
      <c r="J30" s="22">
        <f>'[2]Расчет ТБО'!$K$46+'[2]Расчет ТБО'!$L$46</f>
        <v>43.96956</v>
      </c>
      <c r="K30" s="20">
        <f t="shared" si="2"/>
        <v>8.780439999999999</v>
      </c>
      <c r="L30" s="63">
        <f t="shared" si="3"/>
        <v>151.25</v>
      </c>
      <c r="M30" s="63">
        <f t="shared" si="4"/>
        <v>125.78956</v>
      </c>
      <c r="N30" s="63">
        <f t="shared" si="5"/>
        <v>25.460440000000006</v>
      </c>
    </row>
    <row r="31" spans="1:14" ht="31.5">
      <c r="A31" s="14" t="s">
        <v>88</v>
      </c>
      <c r="B31" s="13" t="s">
        <v>50</v>
      </c>
      <c r="C31" s="21">
        <f>'[2]Расчет ТБО'!$D$49</f>
        <v>14.53</v>
      </c>
      <c r="D31" s="21">
        <f>'[2]Расчет ТБО'!$G$49+'[2]Расчет ТБО'!$H$49</f>
        <v>12.030000000000001</v>
      </c>
      <c r="E31" s="20">
        <f t="shared" si="0"/>
        <v>2.4999999999999982</v>
      </c>
      <c r="F31" s="20">
        <f>'[2]Расчет ТБО'!$E$49</f>
        <v>15.21</v>
      </c>
      <c r="G31" s="22">
        <f>'[2]Расчет ТБО'!$I$49+'[2]Расчет ТБО'!$J$49</f>
        <v>12.690000000000001</v>
      </c>
      <c r="H31" s="20">
        <f t="shared" si="1"/>
        <v>2.5199999999999996</v>
      </c>
      <c r="I31" s="20">
        <f>'[2]Расчет ТБО'!$F$49</f>
        <v>15.93</v>
      </c>
      <c r="J31" s="22">
        <f>'[2]Расчет ТБО'!$K$49+'[2]Расчет ТБО'!$L$49</f>
        <v>13.280000000000001</v>
      </c>
      <c r="K31" s="20">
        <f t="shared" si="2"/>
        <v>2.6499999999999986</v>
      </c>
      <c r="L31" s="63">
        <f t="shared" si="3"/>
        <v>45.67</v>
      </c>
      <c r="M31" s="63">
        <f t="shared" si="4"/>
        <v>38</v>
      </c>
      <c r="N31" s="63">
        <f t="shared" si="5"/>
        <v>7.670000000000002</v>
      </c>
    </row>
    <row r="32" spans="1:14" ht="63">
      <c r="A32" s="14" t="s">
        <v>89</v>
      </c>
      <c r="B32" s="13" t="s">
        <v>66</v>
      </c>
      <c r="C32" s="21">
        <f>'[2]Расчет ТБО'!$D$50</f>
        <v>20.98</v>
      </c>
      <c r="D32" s="21">
        <f>'[2]Расчет ТБО'!$G$50+'[2]Расчет ТБО'!$H$50+0.05</f>
        <v>10.350000000000001</v>
      </c>
      <c r="E32" s="20">
        <f t="shared" si="0"/>
        <v>10.629999999999999</v>
      </c>
      <c r="F32" s="20">
        <f>'[2]Расчет ТБО'!$E$50</f>
        <v>21.96</v>
      </c>
      <c r="G32" s="22">
        <f>'[2]Расчет ТБО'!$I$50+'[2]Расчет ТБО'!$J$50+0.27</f>
        <v>11.1</v>
      </c>
      <c r="H32" s="20">
        <f t="shared" si="1"/>
        <v>10.860000000000001</v>
      </c>
      <c r="I32" s="20">
        <f>'[2]Расчет ТБО'!$F$50</f>
        <v>22.99</v>
      </c>
      <c r="J32" s="22">
        <f>'[2]Расчет ТБО'!$K$50+'[2]Расчет ТБО'!$L$50+0.02</f>
        <v>11.36</v>
      </c>
      <c r="K32" s="20">
        <f t="shared" si="2"/>
        <v>11.629999999999999</v>
      </c>
      <c r="L32" s="63">
        <f t="shared" si="3"/>
        <v>65.92999999999999</v>
      </c>
      <c r="M32" s="63">
        <f t="shared" si="4"/>
        <v>32.81</v>
      </c>
      <c r="N32" s="63">
        <f t="shared" si="5"/>
        <v>33.11999999999999</v>
      </c>
    </row>
    <row r="33" spans="1:14" ht="66.75" customHeight="1">
      <c r="A33" s="14"/>
      <c r="B33" s="13" t="s">
        <v>90</v>
      </c>
      <c r="C33" s="21">
        <f>C12+C13+C15+C16+C17+C21+C25+C29</f>
        <v>2974.8</v>
      </c>
      <c r="D33" s="21">
        <f>D12+D13+D15+D16+D17+D21+D25+D29</f>
        <v>1813.66406988</v>
      </c>
      <c r="E33" s="20">
        <f t="shared" si="0"/>
        <v>1161.1359301200002</v>
      </c>
      <c r="F33" s="20">
        <f>F12+F13+F15+F16+F17+F21+F25+F29</f>
        <v>3114.60995</v>
      </c>
      <c r="G33" s="20">
        <f>G12+G13+G15+G16+G17+G21+G25+G29</f>
        <v>1900.8409609760001</v>
      </c>
      <c r="H33" s="20">
        <f t="shared" si="1"/>
        <v>1213.768989024</v>
      </c>
      <c r="I33" s="20">
        <f>I12+I13+I15+I16+I17+I21+I25+I29</f>
        <v>3261.0004576500005</v>
      </c>
      <c r="J33" s="20">
        <f>J12+J13+J15+J16+J17+J21+J25+J29</f>
        <v>1975.4350078426721</v>
      </c>
      <c r="K33" s="20">
        <f t="shared" si="2"/>
        <v>1285.5654498073284</v>
      </c>
      <c r="L33" s="63">
        <f t="shared" si="3"/>
        <v>9350.41040765</v>
      </c>
      <c r="M33" s="63">
        <f t="shared" si="4"/>
        <v>5689.940038698673</v>
      </c>
      <c r="N33" s="63">
        <f t="shared" si="5"/>
        <v>3660.470368951328</v>
      </c>
    </row>
    <row r="34" spans="1:14" ht="31.5">
      <c r="A34" s="14" t="s">
        <v>34</v>
      </c>
      <c r="B34" s="13" t="s">
        <v>91</v>
      </c>
      <c r="C34" s="21"/>
      <c r="D34" s="21"/>
      <c r="E34" s="20"/>
      <c r="F34" s="20"/>
      <c r="G34" s="20"/>
      <c r="H34" s="20"/>
      <c r="I34" s="20"/>
      <c r="J34" s="20"/>
      <c r="K34" s="20"/>
      <c r="L34" s="63"/>
      <c r="M34" s="63"/>
      <c r="N34" s="63"/>
    </row>
    <row r="35" spans="1:14" ht="15.75">
      <c r="A35" s="14"/>
      <c r="B35" s="13" t="s">
        <v>71</v>
      </c>
      <c r="C35" s="21"/>
      <c r="D35" s="21"/>
      <c r="E35" s="20"/>
      <c r="F35" s="20"/>
      <c r="G35" s="20"/>
      <c r="H35" s="20"/>
      <c r="I35" s="20"/>
      <c r="J35" s="20"/>
      <c r="K35" s="20"/>
      <c r="L35" s="63"/>
      <c r="M35" s="63"/>
      <c r="N35" s="63"/>
    </row>
    <row r="36" spans="1:14" ht="63">
      <c r="A36" s="14" t="s">
        <v>54</v>
      </c>
      <c r="B36" s="61" t="s">
        <v>92</v>
      </c>
      <c r="C36" s="21">
        <f>163.07</f>
        <v>163.07</v>
      </c>
      <c r="D36" s="21">
        <f>157.34</f>
        <v>157.34</v>
      </c>
      <c r="E36" s="20">
        <f t="shared" si="0"/>
        <v>5.72999999999999</v>
      </c>
      <c r="F36" s="20">
        <f>163.07</f>
        <v>163.07</v>
      </c>
      <c r="G36" s="22">
        <f>147.79</f>
        <v>147.79</v>
      </c>
      <c r="H36" s="20">
        <f t="shared" si="1"/>
        <v>15.280000000000001</v>
      </c>
      <c r="I36" s="20">
        <f>163.07</f>
        <v>163.07</v>
      </c>
      <c r="J36" s="22">
        <f>'[3]Расчет ТБО'!$J$68</f>
        <v>143.96169</v>
      </c>
      <c r="K36" s="20">
        <f t="shared" si="2"/>
        <v>19.10830999999999</v>
      </c>
      <c r="L36" s="63">
        <f t="shared" si="3"/>
        <v>489.21</v>
      </c>
      <c r="M36" s="63">
        <f t="shared" si="4"/>
        <v>449.09168999999997</v>
      </c>
      <c r="N36" s="63">
        <f t="shared" si="5"/>
        <v>40.11831000000001</v>
      </c>
    </row>
    <row r="37" spans="1:14" ht="15.75">
      <c r="A37" s="17"/>
      <c r="B37" s="12" t="s">
        <v>93</v>
      </c>
      <c r="C37" s="21">
        <f>40.77</f>
        <v>40.77</v>
      </c>
      <c r="D37" s="21">
        <f>39.34</f>
        <v>39.34</v>
      </c>
      <c r="E37" s="20">
        <f t="shared" si="0"/>
        <v>1.4299999999999997</v>
      </c>
      <c r="F37" s="21">
        <f>40.77</f>
        <v>40.77</v>
      </c>
      <c r="G37" s="21">
        <f>36.95</f>
        <v>36.95</v>
      </c>
      <c r="H37" s="20">
        <f t="shared" si="1"/>
        <v>3.8200000000000003</v>
      </c>
      <c r="I37" s="21">
        <f>40.77</f>
        <v>40.77</v>
      </c>
      <c r="J37" s="21">
        <v>36</v>
      </c>
      <c r="K37" s="20">
        <f t="shared" si="2"/>
        <v>4.770000000000003</v>
      </c>
      <c r="L37" s="63">
        <f t="shared" si="3"/>
        <v>122.31</v>
      </c>
      <c r="M37" s="63">
        <f t="shared" si="4"/>
        <v>112.29</v>
      </c>
      <c r="N37" s="63">
        <f t="shared" si="5"/>
        <v>10.019999999999996</v>
      </c>
    </row>
    <row r="38" spans="1:14" ht="47.25">
      <c r="A38" s="59"/>
      <c r="B38" s="62" t="s">
        <v>94</v>
      </c>
      <c r="C38" s="63">
        <f>C36+C37</f>
        <v>203.84</v>
      </c>
      <c r="D38" s="63">
        <f aca="true" t="shared" si="6" ref="D38:K38">D36+D37</f>
        <v>196.68</v>
      </c>
      <c r="E38" s="63">
        <f t="shared" si="6"/>
        <v>7.1599999999999895</v>
      </c>
      <c r="F38" s="63">
        <f t="shared" si="6"/>
        <v>203.84</v>
      </c>
      <c r="G38" s="63">
        <f t="shared" si="6"/>
        <v>184.74</v>
      </c>
      <c r="H38" s="63">
        <f t="shared" si="6"/>
        <v>19.1</v>
      </c>
      <c r="I38" s="63">
        <f t="shared" si="6"/>
        <v>203.84</v>
      </c>
      <c r="J38" s="63">
        <f t="shared" si="6"/>
        <v>179.96169</v>
      </c>
      <c r="K38" s="63">
        <f t="shared" si="6"/>
        <v>23.878309999999992</v>
      </c>
      <c r="L38" s="63">
        <f t="shared" si="3"/>
        <v>611.52</v>
      </c>
      <c r="M38" s="63">
        <f t="shared" si="4"/>
        <v>561.38169</v>
      </c>
      <c r="N38" s="63">
        <f t="shared" si="5"/>
        <v>50.13830999999993</v>
      </c>
    </row>
    <row r="39" spans="1:14" ht="126">
      <c r="A39" s="64" t="s">
        <v>95</v>
      </c>
      <c r="B39" s="13" t="s">
        <v>96</v>
      </c>
      <c r="C39" s="63">
        <f>C33+C38</f>
        <v>3178.6400000000003</v>
      </c>
      <c r="D39" s="63">
        <f aca="true" t="shared" si="7" ref="D39:K39">D33+D38</f>
        <v>2010.34406988</v>
      </c>
      <c r="E39" s="63">
        <f t="shared" si="7"/>
        <v>1168.2959301200003</v>
      </c>
      <c r="F39" s="63">
        <f t="shared" si="7"/>
        <v>3318.44995</v>
      </c>
      <c r="G39" s="63">
        <f t="shared" si="7"/>
        <v>2085.580960976</v>
      </c>
      <c r="H39" s="63">
        <f t="shared" si="7"/>
        <v>1232.8689890239998</v>
      </c>
      <c r="I39" s="63">
        <f t="shared" si="7"/>
        <v>3464.8404576500006</v>
      </c>
      <c r="J39" s="63">
        <f t="shared" si="7"/>
        <v>2155.396697842672</v>
      </c>
      <c r="K39" s="63">
        <f t="shared" si="7"/>
        <v>1309.4437598073284</v>
      </c>
      <c r="L39" s="63">
        <f t="shared" si="3"/>
        <v>9961.930407650001</v>
      </c>
      <c r="M39" s="63">
        <f t="shared" si="4"/>
        <v>6251.321728698672</v>
      </c>
      <c r="N39" s="63">
        <f t="shared" si="5"/>
        <v>3710.6086789513292</v>
      </c>
    </row>
  </sheetData>
  <sheetProtection/>
  <mergeCells count="10">
    <mergeCell ref="L7:N7"/>
    <mergeCell ref="A7:A8"/>
    <mergeCell ref="B7:B8"/>
    <mergeCell ref="C7:E7"/>
    <mergeCell ref="C2:E2"/>
    <mergeCell ref="A5:K5"/>
    <mergeCell ref="F7:H7"/>
    <mergeCell ref="I7:K7"/>
    <mergeCell ref="A4:K4"/>
    <mergeCell ref="H2:K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view="pageLayout" workbookViewId="0" topLeftCell="A1">
      <selection activeCell="A11" sqref="A11:I11"/>
    </sheetView>
  </sheetViews>
  <sheetFormatPr defaultColWidth="9.140625" defaultRowHeight="12.75"/>
  <cols>
    <col min="1" max="1" width="4.28125" style="25" customWidth="1"/>
    <col min="2" max="2" width="30.28125" style="25" customWidth="1"/>
    <col min="3" max="9" width="13.00390625" style="25" customWidth="1"/>
    <col min="10" max="16384" width="9.140625" style="25" customWidth="1"/>
  </cols>
  <sheetData>
    <row r="1" spans="6:12" ht="57.75" customHeight="1">
      <c r="F1" s="26"/>
      <c r="G1" s="51" t="s">
        <v>67</v>
      </c>
      <c r="H1" s="55"/>
      <c r="I1" s="55"/>
      <c r="J1" s="27"/>
      <c r="K1" s="27"/>
      <c r="L1" s="27"/>
    </row>
    <row r="3" spans="1:12" ht="68.25" customHeight="1">
      <c r="A3" s="56" t="s">
        <v>68</v>
      </c>
      <c r="B3" s="56"/>
      <c r="C3" s="56"/>
      <c r="D3" s="56"/>
      <c r="E3" s="56"/>
      <c r="F3" s="56"/>
      <c r="G3" s="56"/>
      <c r="H3" s="56"/>
      <c r="I3" s="56"/>
      <c r="J3" s="28"/>
      <c r="K3" s="28"/>
      <c r="L3" s="28"/>
    </row>
    <row r="5" spans="1:9" s="29" customFormat="1" ht="50.25" customHeight="1">
      <c r="A5" s="57" t="s">
        <v>6</v>
      </c>
      <c r="B5" s="57" t="s">
        <v>11</v>
      </c>
      <c r="C5" s="57" t="s">
        <v>8</v>
      </c>
      <c r="D5" s="57" t="s">
        <v>26</v>
      </c>
      <c r="E5" s="57"/>
      <c r="F5" s="57"/>
      <c r="G5" s="57"/>
      <c r="H5" s="57"/>
      <c r="I5" s="57"/>
    </row>
    <row r="6" spans="1:9" s="29" customFormat="1" ht="55.5" customHeight="1">
      <c r="A6" s="57"/>
      <c r="B6" s="57"/>
      <c r="C6" s="57"/>
      <c r="D6" s="30" t="s">
        <v>27</v>
      </c>
      <c r="E6" s="30" t="s">
        <v>28</v>
      </c>
      <c r="F6" s="30" t="s">
        <v>29</v>
      </c>
      <c r="G6" s="30" t="s">
        <v>30</v>
      </c>
      <c r="H6" s="11" t="s">
        <v>31</v>
      </c>
      <c r="I6" s="11" t="s">
        <v>32</v>
      </c>
    </row>
    <row r="7" spans="1:9" s="29" customFormat="1" ht="15.75">
      <c r="A7" s="24">
        <v>1</v>
      </c>
      <c r="B7" s="24">
        <v>2</v>
      </c>
      <c r="C7" s="24">
        <v>3</v>
      </c>
      <c r="D7" s="31">
        <v>4</v>
      </c>
      <c r="E7" s="31">
        <v>5</v>
      </c>
      <c r="F7" s="31">
        <v>6</v>
      </c>
      <c r="G7" s="31">
        <v>7</v>
      </c>
      <c r="H7" s="32"/>
      <c r="I7" s="32"/>
    </row>
    <row r="8" spans="1:9" s="29" customFormat="1" ht="52.5" customHeight="1">
      <c r="A8" s="24" t="s">
        <v>33</v>
      </c>
      <c r="B8" s="23" t="s">
        <v>12</v>
      </c>
      <c r="C8" s="24" t="s">
        <v>13</v>
      </c>
      <c r="D8" s="33">
        <v>232.47</v>
      </c>
      <c r="E8" s="33">
        <v>242.23</v>
      </c>
      <c r="F8" s="34">
        <v>242.23</v>
      </c>
      <c r="G8" s="34">
        <v>250.22</v>
      </c>
      <c r="H8" s="34">
        <v>250.22</v>
      </c>
      <c r="I8" s="34">
        <v>258.73</v>
      </c>
    </row>
    <row r="9" spans="1:9" ht="52.5" customHeight="1">
      <c r="A9" s="24" t="s">
        <v>34</v>
      </c>
      <c r="B9" s="23" t="s">
        <v>14</v>
      </c>
      <c r="C9" s="24" t="s">
        <v>13</v>
      </c>
      <c r="D9" s="34">
        <v>274.31</v>
      </c>
      <c r="E9" s="34">
        <v>285.83</v>
      </c>
      <c r="F9" s="34">
        <v>285.83</v>
      </c>
      <c r="G9" s="34">
        <v>295.26</v>
      </c>
      <c r="H9" s="40">
        <v>295.26</v>
      </c>
      <c r="I9" s="40">
        <v>305.3</v>
      </c>
    </row>
    <row r="11" spans="1:9" ht="56.25" customHeight="1">
      <c r="A11" s="54"/>
      <c r="B11" s="54"/>
      <c r="C11" s="54"/>
      <c r="D11" s="54"/>
      <c r="E11" s="54"/>
      <c r="F11" s="54"/>
      <c r="G11" s="54"/>
      <c r="H11" s="54"/>
      <c r="I11" s="54"/>
    </row>
  </sheetData>
  <sheetProtection/>
  <mergeCells count="7">
    <mergeCell ref="A11:I11"/>
    <mergeCell ref="G1:I1"/>
    <mergeCell ref="A3:I3"/>
    <mergeCell ref="A5:A6"/>
    <mergeCell ref="B5:B6"/>
    <mergeCell ref="C5:C6"/>
    <mergeCell ref="D5:I5"/>
  </mergeCells>
  <printOptions/>
  <pageMargins left="1.1811023622047245" right="0.5905511811023623" top="0.7874015748031497" bottom="0.7874015748031497" header="0.31496062992125984" footer="0.31496062992125984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Аверяскина</cp:lastModifiedBy>
  <cp:lastPrinted>2013-10-31T05:25:59Z</cp:lastPrinted>
  <dcterms:created xsi:type="dcterms:W3CDTF">1996-10-08T23:32:33Z</dcterms:created>
  <dcterms:modified xsi:type="dcterms:W3CDTF">2013-11-06T09:55:34Z</dcterms:modified>
  <cp:category/>
  <cp:version/>
  <cp:contentType/>
  <cp:contentStatus/>
</cp:coreProperties>
</file>